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burychurchcc-my.sharepoint.com/personal/kat_cochrane_asburycc_org/Documents/Committees/Finance/"/>
    </mc:Choice>
  </mc:AlternateContent>
  <xr:revisionPtr revIDLastSave="0" documentId="8_{E1D34A49-08F0-F243-8CF0-16C7FE26AC40}" xr6:coauthVersionLast="47" xr6:coauthVersionMax="47" xr10:uidLastSave="{00000000-0000-0000-0000-000000000000}"/>
  <bookViews>
    <workbookView xWindow="0" yWindow="500" windowWidth="22860" windowHeight="18460" xr2:uid="{A669564E-1E29-486B-9D90-65BF3D74914A}"/>
  </bookViews>
  <sheets>
    <sheet name="Monthly Report 20230131" sheetId="2" r:id="rId1"/>
    <sheet name="TIE OUT TO FINANCIALS" sheetId="3" r:id="rId2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'Monthly Report 20230131'!$A$1:$H$33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D19" i="2"/>
  <c r="D16" i="2"/>
  <c r="D22" i="2"/>
  <c r="I8" i="3"/>
  <c r="H6" i="2"/>
  <c r="F8" i="3"/>
  <c r="F22" i="2" s="1"/>
  <c r="H10" i="2"/>
  <c r="H13" i="2"/>
  <c r="F14" i="2"/>
  <c r="D14" i="2"/>
  <c r="B31" i="2" l="1"/>
  <c r="F23" i="2"/>
  <c r="F25" i="2" s="1"/>
  <c r="F5" i="3" s="1"/>
  <c r="F10" i="3" s="1"/>
  <c r="D23" i="2"/>
  <c r="D25" i="2" s="1"/>
  <c r="H21" i="2"/>
  <c r="H20" i="2"/>
  <c r="H19" i="2"/>
  <c r="H18" i="2"/>
  <c r="H17" i="2"/>
  <c r="H16" i="2"/>
  <c r="H14" i="2"/>
  <c r="H5" i="2"/>
  <c r="H22" i="2" l="1"/>
  <c r="H23" i="2"/>
</calcChain>
</file>

<file path=xl/sharedStrings.xml><?xml version="1.0" encoding="utf-8"?>
<sst xmlns="http://schemas.openxmlformats.org/spreadsheetml/2006/main" count="48" uniqueCount="35">
  <si>
    <t>Asbury UMC Corpus Christi</t>
  </si>
  <si>
    <t>Summary Monthly Report for:</t>
  </si>
  <si>
    <t>(*)</t>
  </si>
  <si>
    <t>expected %</t>
  </si>
  <si>
    <t xml:space="preserve"> </t>
  </si>
  <si>
    <t>through</t>
  </si>
  <si>
    <t>Annual</t>
  </si>
  <si>
    <t>Budget</t>
  </si>
  <si>
    <t>YTD</t>
  </si>
  <si>
    <t>Contributions</t>
  </si>
  <si>
    <t>Ministries</t>
  </si>
  <si>
    <t>Facilities</t>
  </si>
  <si>
    <t>Office</t>
  </si>
  <si>
    <t>Staff</t>
  </si>
  <si>
    <t>Bank processing fees</t>
  </si>
  <si>
    <t>Expenditures</t>
  </si>
  <si>
    <t>Net cash inflow (outflow)</t>
  </si>
  <si>
    <t>General Fund Contributions</t>
  </si>
  <si>
    <t>Other income</t>
  </si>
  <si>
    <t>Building rentals</t>
  </si>
  <si>
    <t>Net assets released from restrictions</t>
  </si>
  <si>
    <t>PLUS: MORTGAGE PRINCIPAL YTD</t>
  </si>
  <si>
    <t>NET REVENUE PER FINANCIAL REPORT</t>
  </si>
  <si>
    <t>Net cash inflow (outflow) per Monthly Report</t>
  </si>
  <si>
    <t xml:space="preserve">       Foundation YTD</t>
  </si>
  <si>
    <t>mortgage principal paid to Texas Methodist</t>
  </si>
  <si>
    <t>(*) see AsbutyCC website for 2023 YTD financial statements and</t>
  </si>
  <si>
    <t>$ Actual</t>
  </si>
  <si>
    <t>% Actual</t>
  </si>
  <si>
    <t>Principal &amp; Interest TMF loan (***)</t>
  </si>
  <si>
    <t>Apportionments (**)</t>
  </si>
  <si>
    <t xml:space="preserve">     the 2023 approved budget details</t>
  </si>
  <si>
    <t xml:space="preserve">     at 1/31/23 $7,500 is the balance in  the Apportionments restricted fund </t>
  </si>
  <si>
    <t>(**) Ad Council  voted to hold 2023 apportionments for payment on a once per year basis -</t>
  </si>
  <si>
    <t xml:space="preserve">(***) includes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</si>
</sst>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4" fontId="3" fillId="0" borderId="0" xfId="0" applyNumberFormat="1" applyFont="1"/>
    <xf numFmtId="0" fontId="0" fillId="0" borderId="0" xfId="0" quotePrefix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1" xfId="2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5" fillId="0" borderId="0" xfId="0" applyNumberFormat="1" applyFont="1" applyAlignment="1">
      <alignment horizontal="center"/>
    </xf>
    <xf numFmtId="164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165" fontId="6" fillId="0" borderId="0" xfId="1" applyNumberFormat="1" applyFont="1"/>
    <xf numFmtId="164" fontId="4" fillId="0" borderId="0" xfId="2" applyNumberFormat="1" applyFont="1"/>
    <xf numFmtId="165" fontId="7" fillId="0" borderId="0" xfId="0" applyNumberFormat="1" applyFont="1"/>
    <xf numFmtId="9" fontId="7" fillId="0" borderId="0" xfId="2" applyFont="1"/>
    <xf numFmtId="165" fontId="0" fillId="0" borderId="2" xfId="1" applyNumberFormat="1" applyFont="1" applyBorder="1"/>
    <xf numFmtId="164" fontId="0" fillId="0" borderId="3" xfId="2" applyNumberFormat="1" applyFont="1" applyBorder="1"/>
    <xf numFmtId="0" fontId="0" fillId="0" borderId="0" xfId="0" applyAlignment="1">
      <alignment horizontal="left"/>
    </xf>
    <xf numFmtId="165" fontId="5" fillId="0" borderId="0" xfId="0" applyNumberFormat="1" applyFont="1"/>
    <xf numFmtId="166" fontId="0" fillId="0" borderId="0" xfId="3" applyNumberFormat="1" applyFont="1"/>
    <xf numFmtId="14" fontId="0" fillId="0" borderId="0" xfId="0" applyNumberFormat="1"/>
    <xf numFmtId="0" fontId="4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1D90-B46F-46ED-8481-CD136E126F4F}">
  <dimension ref="A1:L33"/>
  <sheetViews>
    <sheetView tabSelected="1" zoomScale="130" zoomScaleNormal="130" workbookViewId="0">
      <selection activeCell="A31" sqref="A31"/>
    </sheetView>
  </sheetViews>
  <sheetFormatPr baseColWidth="10" defaultColWidth="8.83203125" defaultRowHeight="15" x14ac:dyDescent="0.2"/>
  <cols>
    <col min="1" max="1" width="16.5" customWidth="1"/>
    <col min="2" max="2" width="19" customWidth="1"/>
    <col min="3" max="3" width="1.5" customWidth="1"/>
    <col min="4" max="4" width="14.83203125" customWidth="1"/>
    <col min="5" max="5" width="1.33203125" customWidth="1"/>
    <col min="6" max="6" width="9.5" bestFit="1" customWidth="1"/>
    <col min="7" max="7" width="1.1640625" customWidth="1"/>
    <col min="8" max="8" width="11.5" bestFit="1" customWidth="1"/>
    <col min="9" max="9" width="2.1640625" customWidth="1"/>
    <col min="10" max="10" width="11" bestFit="1" customWidth="1"/>
  </cols>
  <sheetData>
    <row r="1" spans="1:11" x14ac:dyDescent="0.2">
      <c r="D1" s="1" t="s">
        <v>0</v>
      </c>
    </row>
    <row r="2" spans="1:11" x14ac:dyDescent="0.2">
      <c r="D2" s="1" t="s">
        <v>1</v>
      </c>
    </row>
    <row r="3" spans="1:11" x14ac:dyDescent="0.2">
      <c r="D3" s="2">
        <v>44957</v>
      </c>
      <c r="F3" s="3" t="s">
        <v>2</v>
      </c>
      <c r="H3" s="4" t="s">
        <v>3</v>
      </c>
    </row>
    <row r="4" spans="1:11" x14ac:dyDescent="0.2">
      <c r="D4" s="2"/>
      <c r="H4" s="4" t="s">
        <v>5</v>
      </c>
    </row>
    <row r="5" spans="1:11" x14ac:dyDescent="0.2">
      <c r="C5" s="24"/>
      <c r="D5" s="24"/>
      <c r="F5" s="5" t="s">
        <v>4</v>
      </c>
      <c r="G5" s="5"/>
      <c r="H5" s="6">
        <f>+D3</f>
        <v>44957</v>
      </c>
    </row>
    <row r="6" spans="1:11" x14ac:dyDescent="0.2">
      <c r="B6" t="s">
        <v>4</v>
      </c>
      <c r="H6" s="7">
        <f>1/12</f>
        <v>8.3333333333333329E-2</v>
      </c>
    </row>
    <row r="8" spans="1:11" x14ac:dyDescent="0.2">
      <c r="D8" s="8" t="s">
        <v>6</v>
      </c>
      <c r="F8" s="8" t="s">
        <v>27</v>
      </c>
      <c r="H8" s="8" t="s">
        <v>28</v>
      </c>
    </row>
    <row r="9" spans="1:11" x14ac:dyDescent="0.2">
      <c r="D9" s="5" t="s">
        <v>7</v>
      </c>
      <c r="F9" s="5" t="s">
        <v>8</v>
      </c>
      <c r="H9" s="5" t="s">
        <v>8</v>
      </c>
    </row>
    <row r="10" spans="1:11" x14ac:dyDescent="0.2">
      <c r="B10" s="9" t="s">
        <v>17</v>
      </c>
      <c r="D10" s="12">
        <v>614000</v>
      </c>
      <c r="E10" s="12"/>
      <c r="F10" s="12">
        <v>52784</v>
      </c>
      <c r="H10" s="11">
        <f>F10/D10</f>
        <v>8.5967426710097716E-2</v>
      </c>
    </row>
    <row r="11" spans="1:11" x14ac:dyDescent="0.2">
      <c r="B11" s="9" t="s">
        <v>18</v>
      </c>
      <c r="D11" s="12">
        <v>15000</v>
      </c>
      <c r="E11" s="12"/>
      <c r="F11" s="12">
        <v>0</v>
      </c>
      <c r="H11" s="11">
        <f>F11/D11</f>
        <v>0</v>
      </c>
    </row>
    <row r="12" spans="1:11" x14ac:dyDescent="0.2">
      <c r="B12" t="s">
        <v>19</v>
      </c>
      <c r="D12" s="12">
        <v>10000</v>
      </c>
      <c r="E12" s="12"/>
      <c r="F12" s="12">
        <v>4820</v>
      </c>
      <c r="H12" s="11">
        <f>F12/D12</f>
        <v>0.48199999999999998</v>
      </c>
    </row>
    <row r="13" spans="1:11" x14ac:dyDescent="0.2">
      <c r="B13" s="9" t="s">
        <v>20</v>
      </c>
      <c r="D13" s="18">
        <v>130000</v>
      </c>
      <c r="F13" s="18">
        <v>4566</v>
      </c>
      <c r="H13" s="11">
        <f>F13/D13</f>
        <v>3.5123076923076924E-2</v>
      </c>
    </row>
    <row r="14" spans="1:11" ht="22.75" customHeight="1" thickBot="1" x14ac:dyDescent="0.4">
      <c r="A14" t="s">
        <v>4</v>
      </c>
      <c r="B14" s="9" t="s">
        <v>9</v>
      </c>
      <c r="D14" s="10">
        <f>SUM(D10:D13)</f>
        <v>769000</v>
      </c>
      <c r="F14" s="10">
        <f>SUM(F10:F13)</f>
        <v>62170</v>
      </c>
      <c r="H14" s="19">
        <f>F14/D14</f>
        <v>8.084525357607282E-2</v>
      </c>
    </row>
    <row r="15" spans="1:11" ht="16" thickTop="1" x14ac:dyDescent="0.2"/>
    <row r="16" spans="1:11" x14ac:dyDescent="0.2">
      <c r="B16" s="9" t="s">
        <v>10</v>
      </c>
      <c r="D16" s="12">
        <f>54700+50000</f>
        <v>104700</v>
      </c>
      <c r="E16" s="12"/>
      <c r="F16" s="12">
        <v>2666</v>
      </c>
      <c r="G16" s="11"/>
      <c r="H16" s="11">
        <f>F16/D16</f>
        <v>2.5463228271251193E-2</v>
      </c>
      <c r="J16" s="13" t="s">
        <v>4</v>
      </c>
      <c r="K16" s="13" t="s">
        <v>4</v>
      </c>
    </row>
    <row r="17" spans="1:12" x14ac:dyDescent="0.2">
      <c r="B17" s="9" t="s">
        <v>11</v>
      </c>
      <c r="D17" s="12">
        <v>138761</v>
      </c>
      <c r="E17" s="12"/>
      <c r="F17" s="12">
        <v>9507</v>
      </c>
      <c r="H17" s="11">
        <f t="shared" ref="H17:H22" si="0">F17/D17</f>
        <v>6.8513487219031277E-2</v>
      </c>
    </row>
    <row r="18" spans="1:12" x14ac:dyDescent="0.2">
      <c r="B18" s="9" t="s">
        <v>12</v>
      </c>
      <c r="D18" s="12">
        <v>38600</v>
      </c>
      <c r="E18" s="12"/>
      <c r="F18" s="12">
        <v>2101</v>
      </c>
      <c r="G18" s="11"/>
      <c r="H18" s="11">
        <f t="shared" si="0"/>
        <v>5.4430051813471506E-2</v>
      </c>
      <c r="J18" s="13" t="s">
        <v>4</v>
      </c>
      <c r="K18" s="13" t="s">
        <v>4</v>
      </c>
    </row>
    <row r="19" spans="1:12" x14ac:dyDescent="0.2">
      <c r="B19" s="9" t="s">
        <v>13</v>
      </c>
      <c r="D19" s="12">
        <f>299902+626</f>
        <v>300528</v>
      </c>
      <c r="F19" s="12">
        <v>22895</v>
      </c>
      <c r="H19" s="11">
        <f t="shared" si="0"/>
        <v>7.6182585316509607E-2</v>
      </c>
    </row>
    <row r="20" spans="1:12" x14ac:dyDescent="0.2">
      <c r="B20" s="9" t="s">
        <v>14</v>
      </c>
      <c r="D20" s="12">
        <v>1700</v>
      </c>
      <c r="E20" s="12"/>
      <c r="F20" s="12">
        <v>318</v>
      </c>
      <c r="G20" s="11"/>
      <c r="H20" s="11">
        <f t="shared" si="0"/>
        <v>0.18705882352941178</v>
      </c>
    </row>
    <row r="21" spans="1:12" x14ac:dyDescent="0.2">
      <c r="B21" s="9" t="s">
        <v>30</v>
      </c>
      <c r="D21" s="12">
        <v>51169</v>
      </c>
      <c r="E21" s="12"/>
      <c r="F21" s="12">
        <v>163</v>
      </c>
      <c r="G21" s="11"/>
      <c r="H21" s="11">
        <f t="shared" si="0"/>
        <v>3.1855224843166763E-3</v>
      </c>
    </row>
    <row r="22" spans="1:12" ht="18" x14ac:dyDescent="0.35">
      <c r="B22" s="9" t="s">
        <v>29</v>
      </c>
      <c r="D22" s="14">
        <f>35407+97553</f>
        <v>132960</v>
      </c>
      <c r="E22" s="14"/>
      <c r="F22" s="14">
        <f>3277+'TIE OUT TO FINANCIALS'!F8</f>
        <v>11081</v>
      </c>
      <c r="G22" s="15"/>
      <c r="H22" s="11">
        <f t="shared" si="0"/>
        <v>8.3340854392298436E-2</v>
      </c>
    </row>
    <row r="23" spans="1:12" ht="22.75" customHeight="1" thickBot="1" x14ac:dyDescent="0.25">
      <c r="B23" s="9" t="s">
        <v>15</v>
      </c>
      <c r="D23" s="16">
        <f>SUM(D16:D22)</f>
        <v>768418</v>
      </c>
      <c r="E23" s="13"/>
      <c r="F23" s="16">
        <f>SUM(F16:F22)</f>
        <v>48731</v>
      </c>
      <c r="G23" s="17"/>
      <c r="H23" s="19">
        <f>F23/D23</f>
        <v>6.3417306726286995E-2</v>
      </c>
    </row>
    <row r="24" spans="1:12" ht="16" thickTop="1" x14ac:dyDescent="0.2"/>
    <row r="25" spans="1:12" x14ac:dyDescent="0.2">
      <c r="B25" s="9" t="s">
        <v>16</v>
      </c>
      <c r="D25" s="16">
        <f>D14-D23</f>
        <v>582</v>
      </c>
      <c r="E25" s="13"/>
      <c r="F25" s="16">
        <f>F14-F23</f>
        <v>13439</v>
      </c>
    </row>
    <row r="26" spans="1:12" x14ac:dyDescent="0.2">
      <c r="F26" t="s">
        <v>4</v>
      </c>
      <c r="L26" t="s">
        <v>4</v>
      </c>
    </row>
    <row r="27" spans="1:12" x14ac:dyDescent="0.2">
      <c r="A27" s="3" t="s">
        <v>26</v>
      </c>
      <c r="L27" t="s">
        <v>4</v>
      </c>
    </row>
    <row r="28" spans="1:12" x14ac:dyDescent="0.2">
      <c r="A28" t="s">
        <v>31</v>
      </c>
      <c r="L28" t="s">
        <v>4</v>
      </c>
    </row>
    <row r="29" spans="1:12" x14ac:dyDescent="0.2">
      <c r="A29" s="3" t="s">
        <v>33</v>
      </c>
    </row>
    <row r="30" spans="1:12" x14ac:dyDescent="0.2">
      <c r="A30" s="3" t="s">
        <v>32</v>
      </c>
    </row>
    <row r="31" spans="1:12" x14ac:dyDescent="0.2">
      <c r="A31" s="3" t="s">
        <v>34</v>
      </c>
      <c r="B31" s="12">
        <f>+'TIE OUT TO FINANCIALS'!F8</f>
        <v>7804</v>
      </c>
      <c r="D31" s="3" t="s">
        <v>25</v>
      </c>
    </row>
    <row r="32" spans="1:12" x14ac:dyDescent="0.2">
      <c r="A32" t="s">
        <v>24</v>
      </c>
      <c r="B32" t="s">
        <v>4</v>
      </c>
    </row>
    <row r="33" spans="2:2" x14ac:dyDescent="0.2">
      <c r="B33" t="s">
        <v>4</v>
      </c>
    </row>
  </sheetData>
  <mergeCells count="1"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E143-08A0-46FD-93ED-F29238685CC7}">
  <dimension ref="A5:I10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4.33203125" customWidth="1"/>
    <col min="6" max="6" width="11.1640625" bestFit="1" customWidth="1"/>
    <col min="7" max="7" width="2.1640625" customWidth="1"/>
    <col min="8" max="8" width="11.1640625" bestFit="1" customWidth="1"/>
    <col min="9" max="9" width="10.5" bestFit="1" customWidth="1"/>
  </cols>
  <sheetData>
    <row r="5" spans="1:9" x14ac:dyDescent="0.2">
      <c r="A5" s="20"/>
      <c r="D5" s="9" t="s">
        <v>23</v>
      </c>
      <c r="F5" s="13">
        <f>+'Monthly Report 20230131'!F25</f>
        <v>13439</v>
      </c>
    </row>
    <row r="7" spans="1:9" x14ac:dyDescent="0.2">
      <c r="H7" s="22">
        <v>719906</v>
      </c>
      <c r="I7" s="23">
        <v>44926</v>
      </c>
    </row>
    <row r="8" spans="1:9" ht="18" x14ac:dyDescent="0.35">
      <c r="D8" s="9" t="s">
        <v>21</v>
      </c>
      <c r="F8" s="14">
        <f>+H7+-H8</f>
        <v>7804</v>
      </c>
      <c r="H8" s="22">
        <v>712102</v>
      </c>
      <c r="I8" s="23">
        <f>'Monthly Report 20230131'!D3</f>
        <v>44957</v>
      </c>
    </row>
    <row r="10" spans="1:9" ht="18" x14ac:dyDescent="0.35">
      <c r="D10" s="9" t="s">
        <v>22</v>
      </c>
      <c r="F10" s="21">
        <f>SUM(F5:F8)</f>
        <v>21243</v>
      </c>
    </row>
  </sheetData>
  <pageMargins left="0.7" right="0.7" top="0.75" bottom="0.75" header="0.3" footer="0.3"/>
  <pageSetup orientation="portrait" r:id="rId1"/>
  <headerFooter>
    <oddHeader>&amp;L&amp;[Tab&amp;C&amp;A</oddHead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Report 20230131</vt:lpstr>
      <vt:lpstr>TIE OUT TO FINANCIALS</vt:lpstr>
      <vt:lpstr>'Monthly Report 20230131'!Print_Area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Morris</dc:creator>
  <cp:lastModifiedBy>Microsoft Office User</cp:lastModifiedBy>
  <cp:lastPrinted>2023-01-08T19:35:03Z</cp:lastPrinted>
  <dcterms:created xsi:type="dcterms:W3CDTF">2022-12-10T16:32:33Z</dcterms:created>
  <dcterms:modified xsi:type="dcterms:W3CDTF">2023-02-15T17:10:42Z</dcterms:modified>
</cp:coreProperties>
</file>